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conta\Downloads\"/>
    </mc:Choice>
  </mc:AlternateContent>
  <xr:revisionPtr revIDLastSave="0" documentId="13_ncr:1_{DD6301D7-BDB6-456E-B891-2CF3D7B74520}" xr6:coauthVersionLast="47" xr6:coauthVersionMax="47" xr10:uidLastSave="{00000000-0000-0000-0000-000000000000}"/>
  <bookViews>
    <workbookView xWindow="-120" yWindow="-120" windowWidth="29040" windowHeight="16440" tabRatio="500" xr2:uid="{00000000-000D-0000-FFFF-FFFF00000000}"/>
  </bookViews>
  <sheets>
    <sheet name="Mode d'emploi" sheetId="1" r:id="rId1"/>
    <sheet name="Plan de trésorerie" sheetId="2" r:id="rId2"/>
    <sheet name="Exemple" sheetId="3" r:id="rId3"/>
  </sheets>
  <definedNames>
    <definedName name="_xlnm.Print_Titles" localSheetId="2">Exemple!$9:$9</definedName>
    <definedName name="_xlnm.Print_Titles" localSheetId="1">'Plan de trésorerie'!$9:$9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36" i="3" l="1"/>
  <c r="M36" i="3"/>
  <c r="L36" i="3"/>
  <c r="K36" i="3"/>
  <c r="J36" i="3"/>
  <c r="I36" i="3"/>
  <c r="H36" i="3"/>
  <c r="G36" i="3"/>
  <c r="F36" i="3"/>
  <c r="E36" i="3"/>
  <c r="D36" i="3"/>
  <c r="C36" i="3"/>
  <c r="O35" i="3"/>
  <c r="O34" i="3"/>
  <c r="O33" i="3"/>
  <c r="O32" i="3"/>
  <c r="O31" i="3"/>
  <c r="O30" i="3"/>
  <c r="O29" i="3"/>
  <c r="O28" i="3"/>
  <c r="O27" i="3"/>
  <c r="O26" i="3"/>
  <c r="O25" i="3"/>
  <c r="O24" i="3"/>
  <c r="O23" i="3"/>
  <c r="O22" i="3"/>
  <c r="O21" i="3"/>
  <c r="O36" i="3" s="1"/>
  <c r="N18" i="3"/>
  <c r="N38" i="3" s="1"/>
  <c r="M18" i="3"/>
  <c r="M38" i="3" s="1"/>
  <c r="L18" i="3"/>
  <c r="L38" i="3" s="1"/>
  <c r="K18" i="3"/>
  <c r="K38" i="3" s="1"/>
  <c r="J18" i="3"/>
  <c r="J38" i="3" s="1"/>
  <c r="I18" i="3"/>
  <c r="I38" i="3" s="1"/>
  <c r="H18" i="3"/>
  <c r="H38" i="3" s="1"/>
  <c r="G18" i="3"/>
  <c r="G38" i="3" s="1"/>
  <c r="F18" i="3"/>
  <c r="F38" i="3" s="1"/>
  <c r="E18" i="3"/>
  <c r="E38" i="3" s="1"/>
  <c r="D18" i="3"/>
  <c r="D38" i="3" s="1"/>
  <c r="C18" i="3"/>
  <c r="C38" i="3" s="1"/>
  <c r="O17" i="3"/>
  <c r="O16" i="3"/>
  <c r="O15" i="3"/>
  <c r="O18" i="3" s="1"/>
  <c r="O14" i="3"/>
  <c r="O13" i="3"/>
  <c r="O12" i="3"/>
  <c r="O10" i="3"/>
  <c r="C10" i="3"/>
  <c r="C39" i="3" s="1"/>
  <c r="N9" i="3"/>
  <c r="M9" i="3"/>
  <c r="L9" i="3"/>
  <c r="K9" i="3"/>
  <c r="J9" i="3"/>
  <c r="I9" i="3"/>
  <c r="H9" i="3"/>
  <c r="G9" i="3"/>
  <c r="F9" i="3"/>
  <c r="E9" i="3"/>
  <c r="D9" i="3"/>
  <c r="C9" i="3"/>
  <c r="N36" i="2"/>
  <c r="M36" i="2"/>
  <c r="L36" i="2"/>
  <c r="K36" i="2"/>
  <c r="J36" i="2"/>
  <c r="I36" i="2"/>
  <c r="H36" i="2"/>
  <c r="G36" i="2"/>
  <c r="F36" i="2"/>
  <c r="E36" i="2"/>
  <c r="D36" i="2"/>
  <c r="C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36" i="2" s="1"/>
  <c r="N18" i="2"/>
  <c r="N38" i="2" s="1"/>
  <c r="M18" i="2"/>
  <c r="M38" i="2" s="1"/>
  <c r="L18" i="2"/>
  <c r="L38" i="2" s="1"/>
  <c r="K18" i="2"/>
  <c r="K38" i="2" s="1"/>
  <c r="J18" i="2"/>
  <c r="J38" i="2" s="1"/>
  <c r="I18" i="2"/>
  <c r="I38" i="2" s="1"/>
  <c r="H18" i="2"/>
  <c r="H38" i="2" s="1"/>
  <c r="G18" i="2"/>
  <c r="G38" i="2" s="1"/>
  <c r="F18" i="2"/>
  <c r="F38" i="2" s="1"/>
  <c r="E18" i="2"/>
  <c r="E38" i="2" s="1"/>
  <c r="D18" i="2"/>
  <c r="D38" i="2" s="1"/>
  <c r="C18" i="2"/>
  <c r="C38" i="2" s="1"/>
  <c r="O17" i="2"/>
  <c r="O16" i="2"/>
  <c r="O15" i="2"/>
  <c r="O18" i="2" s="1"/>
  <c r="O38" i="2" s="1"/>
  <c r="O14" i="2"/>
  <c r="O13" i="2"/>
  <c r="O12" i="2"/>
  <c r="O10" i="2"/>
  <c r="C10" i="2"/>
  <c r="C39" i="2" s="1"/>
  <c r="N9" i="2"/>
  <c r="M9" i="2"/>
  <c r="L9" i="2"/>
  <c r="K9" i="2"/>
  <c r="J9" i="2"/>
  <c r="I9" i="2"/>
  <c r="H9" i="2"/>
  <c r="G9" i="2"/>
  <c r="F9" i="2"/>
  <c r="E9" i="2"/>
  <c r="D9" i="2"/>
  <c r="C9" i="2"/>
  <c r="C40" i="3" l="1"/>
  <c r="D10" i="3"/>
  <c r="D39" i="3" s="1"/>
  <c r="C40" i="2"/>
  <c r="D10" i="2"/>
  <c r="D39" i="2" s="1"/>
  <c r="O38" i="3"/>
  <c r="D40" i="3" l="1"/>
  <c r="E10" i="3"/>
  <c r="E39" i="3" s="1"/>
  <c r="D40" i="2"/>
  <c r="E10" i="2"/>
  <c r="E39" i="2" s="1"/>
  <c r="E40" i="3" l="1"/>
  <c r="F10" i="3"/>
  <c r="F39" i="3" s="1"/>
  <c r="E40" i="2"/>
  <c r="F10" i="2"/>
  <c r="F39" i="2" s="1"/>
  <c r="F40" i="3" l="1"/>
  <c r="G10" i="3"/>
  <c r="G39" i="3" s="1"/>
  <c r="F40" i="2"/>
  <c r="G10" i="2"/>
  <c r="G39" i="2" s="1"/>
  <c r="G40" i="3" l="1"/>
  <c r="H10" i="3"/>
  <c r="H39" i="3" s="1"/>
  <c r="G40" i="2"/>
  <c r="H10" i="2"/>
  <c r="H39" i="2" s="1"/>
  <c r="H40" i="3" l="1"/>
  <c r="I10" i="3"/>
  <c r="I39" i="3" s="1"/>
  <c r="H40" i="2"/>
  <c r="I10" i="2"/>
  <c r="I39" i="2" s="1"/>
  <c r="I40" i="3" l="1"/>
  <c r="J10" i="3"/>
  <c r="J39" i="3" s="1"/>
  <c r="I40" i="2"/>
  <c r="J10" i="2"/>
  <c r="J39" i="2" s="1"/>
  <c r="J40" i="3" l="1"/>
  <c r="K10" i="3"/>
  <c r="K39" i="3" s="1"/>
  <c r="K10" i="2"/>
  <c r="K39" i="2" s="1"/>
  <c r="J40" i="2"/>
  <c r="K40" i="3" l="1"/>
  <c r="L10" i="3"/>
  <c r="L39" i="3" s="1"/>
  <c r="K40" i="2"/>
  <c r="L10" i="2"/>
  <c r="L39" i="2" s="1"/>
  <c r="L40" i="3" l="1"/>
  <c r="M10" i="3"/>
  <c r="M39" i="3" s="1"/>
  <c r="L40" i="2"/>
  <c r="M10" i="2"/>
  <c r="M39" i="2" s="1"/>
  <c r="M40" i="3" l="1"/>
  <c r="N10" i="3"/>
  <c r="N39" i="3" s="1"/>
  <c r="M40" i="2"/>
  <c r="N10" i="2"/>
  <c r="N39" i="2" s="1"/>
  <c r="O39" i="3" l="1"/>
  <c r="N40" i="3"/>
  <c r="O39" i="2"/>
  <c r="N4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12" authorId="0" shapeId="0" xr:uid="{00000000-0006-0000-0100-000001000000}">
      <text>
        <r>
          <rPr>
            <sz val="10"/>
            <rFont val="Arial"/>
            <family val="2"/>
          </rPr>
          <t>Factures encaissées, à la date réelle de paiement.</t>
        </r>
      </text>
    </comment>
    <comment ref="B13" authorId="0" shapeId="0" xr:uid="{00000000-0006-0000-0100-000002000000}">
      <text>
        <r>
          <rPr>
            <sz val="10"/>
            <rFont val="Arial"/>
            <family val="2"/>
          </rPr>
          <t>Acomptes à la signature, situations de chantier.</t>
        </r>
      </text>
    </comment>
    <comment ref="B14" authorId="0" shapeId="0" xr:uid="{00000000-0006-0000-0100-000003000000}">
      <text>
        <r>
          <rPr>
            <sz val="10"/>
            <rFont val="Arial"/>
            <family val="2"/>
          </rPr>
          <t>Retenue (5 % max.) récupérée un an après la réception.</t>
        </r>
      </text>
    </comment>
    <comment ref="B17" authorId="0" shapeId="0" xr:uid="{00000000-0006-0000-0100-000004000000}">
      <text>
        <r>
          <rPr>
            <sz val="10"/>
            <rFont val="Arial"/>
            <family val="2"/>
          </rPr>
          <t>Vente de matériel, aides, etc.</t>
        </r>
      </text>
    </comment>
    <comment ref="B21" authorId="0" shapeId="0" xr:uid="{00000000-0006-0000-0100-000005000000}">
      <text>
        <r>
          <rPr>
            <sz val="10"/>
            <rFont val="Arial"/>
            <family val="2"/>
          </rPr>
          <t>Négoces, quincaillerie : à la date de paiement.</t>
        </r>
      </text>
    </comment>
    <comment ref="B24" authorId="0" shapeId="0" xr:uid="{00000000-0006-0000-0100-000006000000}">
      <text>
        <r>
          <rPr>
            <sz val="10"/>
            <rFont val="Arial"/>
            <family val="2"/>
          </rPr>
          <t>URSSAF, caisse de congés payés du BTP, retraite, prévoyance.</t>
        </r>
      </text>
    </comment>
    <comment ref="B29" authorId="0" shapeId="0" xr:uid="{00000000-0006-0000-0100-000007000000}">
      <text>
        <r>
          <rPr>
            <sz val="10"/>
            <rFont val="Arial"/>
            <family val="2"/>
          </rPr>
          <t>Pensez à l'échéance annuelle de la décennale.</t>
        </r>
      </text>
    </comment>
    <comment ref="B30" authorId="0" shapeId="0" xr:uid="{00000000-0006-0000-0100-000008000000}">
      <text>
        <r>
          <rPr>
            <sz val="10"/>
            <rFont val="Arial"/>
            <family val="2"/>
          </rPr>
          <t>Selon votre régime : mensuelle, trimestrielle ou acomptes.</t>
        </r>
      </text>
    </comment>
    <comment ref="B31" authorId="0" shapeId="0" xr:uid="{00000000-0006-0000-0100-000009000000}">
      <text>
        <r>
          <rPr>
            <sz val="10"/>
            <rFont val="Arial"/>
            <family val="2"/>
          </rPr>
          <t>CFE en décembre ; acomptes d'IS selon votre exercice.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12" authorId="0" shapeId="0" xr:uid="{00000000-0006-0000-0200-000001000000}">
      <text>
        <r>
          <rPr>
            <sz val="10"/>
            <rFont val="Arial"/>
            <family val="2"/>
          </rPr>
          <t>Factures encaissées, à la date réelle de paiement.</t>
        </r>
      </text>
    </comment>
    <comment ref="B13" authorId="0" shapeId="0" xr:uid="{00000000-0006-0000-0200-000002000000}">
      <text>
        <r>
          <rPr>
            <sz val="10"/>
            <rFont val="Arial"/>
            <family val="2"/>
          </rPr>
          <t>Acomptes à la signature, situations de chantier.</t>
        </r>
      </text>
    </comment>
    <comment ref="B14" authorId="0" shapeId="0" xr:uid="{00000000-0006-0000-0200-000003000000}">
      <text>
        <r>
          <rPr>
            <sz val="10"/>
            <rFont val="Arial"/>
            <family val="2"/>
          </rPr>
          <t>Retenue (5 % max.) récupérée un an après la réception.</t>
        </r>
      </text>
    </comment>
    <comment ref="B17" authorId="0" shapeId="0" xr:uid="{00000000-0006-0000-0200-000004000000}">
      <text>
        <r>
          <rPr>
            <sz val="10"/>
            <rFont val="Arial"/>
            <family val="2"/>
          </rPr>
          <t>Vente de matériel, aides, etc.</t>
        </r>
      </text>
    </comment>
    <comment ref="B21" authorId="0" shapeId="0" xr:uid="{00000000-0006-0000-0200-000005000000}">
      <text>
        <r>
          <rPr>
            <sz val="10"/>
            <rFont val="Arial"/>
            <family val="2"/>
          </rPr>
          <t>Négoces, quincaillerie : à la date de paiement.</t>
        </r>
      </text>
    </comment>
    <comment ref="B24" authorId="0" shapeId="0" xr:uid="{00000000-0006-0000-0200-000006000000}">
      <text>
        <r>
          <rPr>
            <sz val="10"/>
            <rFont val="Arial"/>
            <family val="2"/>
          </rPr>
          <t>URSSAF, caisse de congés payés du BTP, retraite, prévoyance.</t>
        </r>
      </text>
    </comment>
    <comment ref="B29" authorId="0" shapeId="0" xr:uid="{00000000-0006-0000-0200-000007000000}">
      <text>
        <r>
          <rPr>
            <sz val="10"/>
            <rFont val="Arial"/>
            <family val="2"/>
          </rPr>
          <t>Pensez à l'échéance annuelle de la décennale.</t>
        </r>
      </text>
    </comment>
    <comment ref="B30" authorId="0" shapeId="0" xr:uid="{00000000-0006-0000-0200-000008000000}">
      <text>
        <r>
          <rPr>
            <sz val="10"/>
            <rFont val="Arial"/>
            <family val="2"/>
          </rPr>
          <t>Selon votre régime : mensuelle, trimestrielle ou acomptes.</t>
        </r>
      </text>
    </comment>
    <comment ref="B31" authorId="0" shapeId="0" xr:uid="{00000000-0006-0000-0200-000009000000}">
      <text>
        <r>
          <rPr>
            <sz val="10"/>
            <rFont val="Arial"/>
            <family val="2"/>
          </rPr>
          <t>CFE en décembre ; acomptes d'IS selon votre exercice.</t>
        </r>
      </text>
    </comment>
  </commentList>
</comments>
</file>

<file path=xl/sharedStrings.xml><?xml version="1.0" encoding="utf-8"?>
<sst xmlns="http://schemas.openxmlformats.org/spreadsheetml/2006/main" count="94" uniqueCount="55">
  <si>
    <t>Plan de trésorerie — mode d'emploi</t>
  </si>
  <si>
    <t>Modèle offert par HG Gestion, conseil en gestion financière pour les artisans du bâtiment.</t>
  </si>
  <si>
    <t>1. Ouvrez l'onglet « Plan de trésorerie ». Seules les cellules JAUNES se remplissent ; tout le reste se calcule.</t>
  </si>
  <si>
    <t>2. En haut : le premier mois du plan, votre solde bancaire réel d'aujourd'hui et votre seuil d'alerte.</t>
  </si>
  <si>
    <t>3. Encaissements : ce que vos clients vont réellement vous payer, mois par mois, en TTC et à la date du paiement.</t>
  </si>
  <si>
    <t>4. Décaissements : tout ce qui va sortir du compte (montants positifs, sans signe moins), en TTC.</t>
  </si>
  <si>
    <t>5. La ligne « Trésorerie en fin de mois » et le graphique montrent les creux à venir. « Alerte » passe en orange sous votre seuil, en rouge en cas de découvert.</t>
  </si>
  <si>
    <t>6. Chaque mois : remplacez le prévu par le réel, corrigez les mois suivants, et décalez le premier mois pour garder 12 mois devant vous.</t>
  </si>
  <si>
    <t>Astuce : survolez les libellés marqués d'un petit triangle rouge pour une précision sur la ligne.</t>
  </si>
  <si>
    <t>L'onglet « Exemple » montre le plan rempli d'un artisan fictif (Julien, plombier-chauffagiste, 2 salariés) : regardez ce qui se passe en mars.</t>
  </si>
  <si>
    <t>Plan de trésorerie — 12 mois</t>
  </si>
  <si>
    <t>Entreprise</t>
  </si>
  <si>
    <t>Premier mois du plan</t>
  </si>
  <si>
    <t>← saisissez le 1er jour du mois (ex. 01/01/2027)</t>
  </si>
  <si>
    <t>Trésorerie de départ (solde bancaire réel)</t>
  </si>
  <si>
    <t>Seuil d'alerte (trésorerie minimum souhaitée)</t>
  </si>
  <si>
    <t>← la ligne « Alerte » se colore en dessous de ce montant</t>
  </si>
  <si>
    <t>En euros (TTC)</t>
  </si>
  <si>
    <t>Total 12 mois</t>
  </si>
  <si>
    <t>Trésorerie en début de mois</t>
  </si>
  <si>
    <t>Encaissements</t>
  </si>
  <si>
    <t>Règlements clients (TTC)</t>
  </si>
  <si>
    <t>Acomptes et situations de travaux</t>
  </si>
  <si>
    <t>Retenues de garantie libérées</t>
  </si>
  <si>
    <t>Remboursement de crédit de TVA</t>
  </si>
  <si>
    <t>Apports, emprunts débloqués</t>
  </si>
  <si>
    <t>Autres encaissements</t>
  </si>
  <si>
    <t>Total encaissements</t>
  </si>
  <si>
    <t>Décaissements</t>
  </si>
  <si>
    <t>Fournisseurs et matériaux (TTC)</t>
  </si>
  <si>
    <t>Sous-traitants</t>
  </si>
  <si>
    <t>Salaires nets</t>
  </si>
  <si>
    <t>Charges sociales des salariés</t>
  </si>
  <si>
    <t>Rémunération du dirigeant</t>
  </si>
  <si>
    <t>Cotisations sociales du dirigeant</t>
  </si>
  <si>
    <t>Loyer et charges des locaux</t>
  </si>
  <si>
    <t>Véhicules (leasing, carburant, entretien)</t>
  </si>
  <si>
    <t>Assurances (RC pro, décennale)</t>
  </si>
  <si>
    <t>TVA à reverser</t>
  </si>
  <si>
    <t>Impôts (CFE, impôt sur les sociétés)</t>
  </si>
  <si>
    <t>Remboursements d'emprunts</t>
  </si>
  <si>
    <t>Investissements (outillage, véhicule)</t>
  </si>
  <si>
    <t>Expert-comptable, banque, logiciels</t>
  </si>
  <si>
    <t>Autres décaissements</t>
  </si>
  <si>
    <t>Total décaissements</t>
  </si>
  <si>
    <t>Solde du mois (encaissements − décaissements)</t>
  </si>
  <si>
    <t>Trésorerie en fin de mois</t>
  </si>
  <si>
    <t>Alerte</t>
  </si>
  <si>
    <t>Besoin d'aide pour construire ou analyser votre plan de trésorerie ?</t>
  </si>
  <si>
    <t>EXEMPLE FICTIF : Julien, plombier-chauffagiste, 2 salariés</t>
  </si>
  <si>
    <t>Julien Plomberie (exemple)</t>
  </si>
  <si>
    <t>Seuil d'alerte (trésorerie minimum mensuelle souhaitée)</t>
  </si>
  <si>
    <t>Modèle offert par HG GESTION · remplissez les cellules jaunes</t>
  </si>
  <si>
    <t>HG GESTION — Hélène Gaboreau · 07 86 08 97 47 · contact@hggfinance.com · www.hggestion.fr</t>
  </si>
  <si>
    <t>Besoin d'aide ? HG GESTION — Hélène Gaboreau · 07 86 08 97 47 · contact@hggfinance.com · www.hggestion.fr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</si>
</sst>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m\ yyyy"/>
    <numFmt numFmtId="165" formatCode="#,##0&quot; €&quot;;[Red]\-#,##0&quot; €&quot;;\-"/>
    <numFmt numFmtId="166" formatCode="mmm\ yy"/>
    <numFmt numFmtId="167" formatCode="#,##0&quot; €&quot;;\-#,##0&quot; €&quot;;&quot;0 €&quot;"/>
  </numFmts>
  <fonts count="18" x14ac:knownFonts="1">
    <font>
      <sz val="11"/>
      <color theme="1"/>
      <name val="Calibri"/>
      <family val="2"/>
      <charset val="1"/>
    </font>
    <font>
      <b/>
      <sz val="18"/>
      <color rgb="FF2E1A0E"/>
      <name val="Arial"/>
      <charset val="1"/>
    </font>
    <font>
      <i/>
      <sz val="10"/>
      <color rgb="FFB5541A"/>
      <name val="Arial"/>
      <charset val="1"/>
    </font>
    <font>
      <sz val="11"/>
      <name val="Arial"/>
      <charset val="1"/>
    </font>
    <font>
      <i/>
      <sz val="10"/>
      <color rgb="FF7A6A5E"/>
      <name val="Arial"/>
      <charset val="1"/>
    </font>
    <font>
      <b/>
      <sz val="10"/>
      <name val="Arial"/>
      <charset val="1"/>
    </font>
    <font>
      <sz val="10"/>
      <color rgb="FF0000FF"/>
      <name val="Arial"/>
      <charset val="1"/>
    </font>
    <font>
      <i/>
      <sz val="9"/>
      <color rgb="FF7A6A5E"/>
      <name val="Arial"/>
      <charset val="1"/>
    </font>
    <font>
      <b/>
      <sz val="10"/>
      <color rgb="FFFAF5EF"/>
      <name val="Arial"/>
      <charset val="1"/>
    </font>
    <font>
      <b/>
      <sz val="10"/>
      <color rgb="FFB5541A"/>
      <name val="Arial"/>
      <charset val="1"/>
    </font>
    <font>
      <sz val="10"/>
      <name val="Arial"/>
      <charset val="1"/>
    </font>
    <font>
      <b/>
      <sz val="9"/>
      <name val="Arial"/>
      <charset val="1"/>
    </font>
    <font>
      <sz val="10"/>
      <name val="Arial"/>
      <family val="2"/>
    </font>
    <font>
      <b/>
      <i/>
      <sz val="10"/>
      <color rgb="FFB5541A"/>
      <name val="Arial"/>
      <family val="2"/>
    </font>
    <font>
      <b/>
      <sz val="11"/>
      <color rgb="FF2E1A0E"/>
      <name val="Arial"/>
      <family val="2"/>
    </font>
    <font>
      <sz val="11"/>
      <color rgb="FFB5541A"/>
      <name val="Arial"/>
      <family val="2"/>
    </font>
    <font>
      <b/>
      <sz val="11"/>
      <color rgb="FFB5541A"/>
      <name val="Arial"/>
      <family val="2"/>
    </font>
    <font>
      <i/>
      <sz val="11"/>
      <color rgb="FFB5541A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4D6"/>
        <bgColor rgb="FFFAF5EF"/>
      </patternFill>
    </fill>
    <fill>
      <patternFill patternType="solid">
        <fgColor rgb="FF2E1A0E"/>
        <bgColor rgb="FF333333"/>
      </patternFill>
    </fill>
    <fill>
      <patternFill patternType="solid">
        <fgColor rgb="FFFAF5EF"/>
        <bgColor rgb="FFFFF4D6"/>
      </patternFill>
    </fill>
    <fill>
      <patternFill patternType="solid">
        <fgColor rgb="FFF2E8DC"/>
        <bgColor rgb="FFFBE3C2"/>
      </patternFill>
    </fill>
  </fills>
  <borders count="4">
    <border>
      <left/>
      <right/>
      <top/>
      <bottom/>
      <diagonal/>
    </border>
    <border>
      <left/>
      <right/>
      <top/>
      <bottom style="thin">
        <color rgb="FFB5541A"/>
      </bottom>
      <diagonal/>
    </border>
    <border>
      <left/>
      <right/>
      <top/>
      <bottom style="thin">
        <color rgb="FFE3D5C4"/>
      </bottom>
      <diagonal/>
    </border>
    <border>
      <left/>
      <right/>
      <top style="thin">
        <color rgb="FF2E1A0E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165" fontId="6" fillId="2" borderId="1" xfId="0" applyNumberFormat="1" applyFont="1" applyFill="1" applyBorder="1"/>
    <xf numFmtId="164" fontId="6" fillId="2" borderId="1" xfId="0" applyNumberFormat="1" applyFont="1" applyFill="1" applyBorder="1"/>
    <xf numFmtId="0" fontId="6" fillId="2" borderId="1" xfId="0" applyFont="1" applyFill="1" applyBorder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/>
    <xf numFmtId="0" fontId="5" fillId="0" borderId="0" xfId="0" applyFont="1"/>
    <xf numFmtId="0" fontId="7" fillId="0" borderId="0" xfId="0" applyFont="1"/>
    <xf numFmtId="0" fontId="8" fillId="3" borderId="0" xfId="0" applyFont="1" applyFill="1" applyAlignment="1">
      <alignment horizontal="left" vertical="center"/>
    </xf>
    <xf numFmtId="166" fontId="8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5" fillId="4" borderId="0" xfId="0" applyFont="1" applyFill="1"/>
    <xf numFmtId="165" fontId="0" fillId="4" borderId="0" xfId="0" applyNumberFormat="1" applyFill="1"/>
    <xf numFmtId="165" fontId="0" fillId="0" borderId="0" xfId="0" applyNumberFormat="1"/>
    <xf numFmtId="0" fontId="9" fillId="5" borderId="0" xfId="0" applyFont="1" applyFill="1"/>
    <xf numFmtId="0" fontId="0" fillId="5" borderId="0" xfId="0" applyFill="1"/>
    <xf numFmtId="0" fontId="10" fillId="0" borderId="2" xfId="0" applyFont="1" applyBorder="1"/>
    <xf numFmtId="165" fontId="6" fillId="2" borderId="2" xfId="0" applyNumberFormat="1" applyFont="1" applyFill="1" applyBorder="1"/>
    <xf numFmtId="165" fontId="5" fillId="0" borderId="2" xfId="0" applyNumberFormat="1" applyFont="1" applyBorder="1"/>
    <xf numFmtId="0" fontId="5" fillId="0" borderId="3" xfId="0" applyFont="1" applyBorder="1"/>
    <xf numFmtId="165" fontId="5" fillId="0" borderId="3" xfId="0" applyNumberFormat="1" applyFont="1" applyBorder="1"/>
    <xf numFmtId="165" fontId="5" fillId="0" borderId="0" xfId="0" applyNumberFormat="1" applyFont="1"/>
    <xf numFmtId="0" fontId="8" fillId="3" borderId="0" xfId="0" applyFont="1" applyFill="1"/>
    <xf numFmtId="167" fontId="8" fillId="3" borderId="0" xfId="0" applyNumberFormat="1" applyFont="1" applyFill="1"/>
    <xf numFmtId="0" fontId="4" fillId="0" borderId="0" xfId="0" applyFont="1"/>
    <xf numFmtId="0" fontId="1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0" fillId="0" borderId="0" xfId="0" applyFont="1"/>
    <xf numFmtId="0" fontId="15" fillId="0" borderId="0" xfId="0" applyFont="1"/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center" wrapText="1"/>
    </xf>
  </cellXfs>
  <cellStyles count="1">
    <cellStyle name="Normal" xfId="0" builtinId="0"/>
  </cellStyles>
  <dxfs count="8">
    <dxf>
      <font>
        <b/>
        <color rgb="FFFF9B85"/>
        <name val="Arial"/>
        <charset val="1"/>
      </font>
    </dxf>
    <dxf>
      <font>
        <b/>
        <color rgb="FF2F6B39"/>
        <name val="Arial"/>
        <charset val="1"/>
      </font>
      <fill>
        <patternFill>
          <bgColor rgb="FFDDEEDC"/>
        </patternFill>
      </fill>
    </dxf>
    <dxf>
      <font>
        <b/>
        <color rgb="FF8A4B0F"/>
        <name val="Arial"/>
        <charset val="1"/>
      </font>
      <fill>
        <patternFill>
          <bgColor rgb="FFFBE3C2"/>
        </patternFill>
      </fill>
    </dxf>
    <dxf>
      <font>
        <b/>
        <color rgb="FF9C2A12"/>
        <name val="Arial"/>
        <charset val="1"/>
      </font>
      <fill>
        <patternFill>
          <bgColor rgb="FFF4C7BE"/>
        </patternFill>
      </fill>
    </dxf>
    <dxf>
      <font>
        <b/>
        <color rgb="FFFF9B85"/>
        <name val="Arial"/>
        <charset val="1"/>
      </font>
    </dxf>
    <dxf>
      <font>
        <b/>
        <color rgb="FF2F6B39"/>
        <name val="Arial"/>
        <charset val="1"/>
      </font>
      <fill>
        <patternFill>
          <bgColor rgb="FFDDEEDC"/>
        </patternFill>
      </fill>
    </dxf>
    <dxf>
      <font>
        <b/>
        <color rgb="FF8A4B0F"/>
        <name val="Arial"/>
        <charset val="1"/>
      </font>
      <fill>
        <patternFill>
          <bgColor rgb="FFFBE3C2"/>
        </patternFill>
      </fill>
    </dxf>
    <dxf>
      <font>
        <b/>
        <color rgb="FF9C2A12"/>
        <name val="Arial"/>
        <charset val="1"/>
      </font>
      <fill>
        <patternFill>
          <bgColor rgb="FFF4C7BE"/>
        </patternFill>
      </fill>
    </dxf>
  </dxfs>
  <tableStyles count="0" defaultTableStyle="TableStyleMedium2" defaultPivotStyle="PivotStyleLight16"/>
  <colors>
    <indexedColors>
      <rgbColor rgb="FF000000"/>
      <rgbColor rgb="FFFAF5EF"/>
      <rgbColor rgb="FFFF0000"/>
      <rgbColor rgb="FF00FF00"/>
      <rgbColor rgb="FF0000FF"/>
      <rgbColor rgb="FFFFFF00"/>
      <rgbColor rgb="FFFF00FF"/>
      <rgbColor rgb="FF00FFFF"/>
      <rgbColor rgb="FF800000"/>
      <rgbColor rgb="FF2F6B39"/>
      <rgbColor rgb="FF000080"/>
      <rgbColor rgb="FF808000"/>
      <rgbColor rgb="FF800080"/>
      <rgbColor rgb="FF008080"/>
      <rgbColor rgb="FFE3D5C4"/>
      <rgbColor rgb="FF878787"/>
      <rgbColor rgb="FF9999FF"/>
      <rgbColor rgb="FF8A4B0F"/>
      <rgbColor rgb="FFFFF4D6"/>
      <rgbColor rgb="FFF2E8DC"/>
      <rgbColor rgb="FF660066"/>
      <rgbColor rgb="FFFF9B85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EDC"/>
      <rgbColor rgb="FFFBE3C2"/>
      <rgbColor rgb="FF99CCFF"/>
      <rgbColor rgb="FFFF99CC"/>
      <rgbColor rgb="FFCC99FF"/>
      <rgbColor rgb="FFF4C7BE"/>
      <rgbColor rgb="FF3366FF"/>
      <rgbColor rgb="FF33CCCC"/>
      <rgbColor rgb="FF99CC00"/>
      <rgbColor rgb="FFFFCC00"/>
      <rgbColor rgb="FFFF9900"/>
      <rgbColor rgb="FFFF6600"/>
      <rgbColor rgb="FF7A6A5E"/>
      <rgbColor rgb="FF969696"/>
      <rgbColor rgb="FF003366"/>
      <rgbColor rgb="FF339966"/>
      <rgbColor rgb="FF003300"/>
      <rgbColor rgb="FF2E1A0E"/>
      <rgbColor rgb="FF9C2A12"/>
      <rgbColor rgb="FFB5541A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fr-FR" sz="1800" b="1" strike="noStrike" spc="-1">
                <a:solidFill>
                  <a:srgbClr val="000000"/>
                </a:solidFill>
                <a:latin typeface="Calibri"/>
              </a:rPr>
              <a:t>Trésorerie en fin de mois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'Plan de trésorerie'!$B$39</c:f>
              <c:strCache>
                <c:ptCount val="1"/>
                <c:pt idx="0">
                  <c:v>Trésorerie en fin de mois</c:v>
                </c:pt>
              </c:strCache>
            </c:strRef>
          </c:tx>
          <c:spPr>
            <a:ln w="28080">
              <a:solidFill>
                <a:srgbClr val="B5541A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'Plan de trésorerie'!$C$9:$N$9</c:f>
              <c:numCache>
                <c:formatCode>mmm\ yy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'Plan de trésorerie'!$C$39:$N$39</c:f>
              <c:numCache>
                <c:formatCode>#\ ##0" €";\-#\ ##0" €";"0 €"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9B-4445-8122-151078637B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71253350"/>
        <c:axId val="80651006"/>
      </c:lineChart>
      <c:dateAx>
        <c:axId val="71253350"/>
        <c:scaling>
          <c:orientation val="minMax"/>
        </c:scaling>
        <c:delete val="0"/>
        <c:axPos val="b"/>
        <c:numFmt formatCode="mmm\ 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r-FR"/>
          </a:p>
        </c:txPr>
        <c:crossAx val="80651006"/>
        <c:crosses val="autoZero"/>
        <c:auto val="1"/>
        <c:lblOffset val="100"/>
        <c:baseTimeUnit val="months"/>
      </c:dateAx>
      <c:valAx>
        <c:axId val="8065100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fr-FR" sz="1000" b="1" strike="noStrike" spc="-1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r-FR"/>
          </a:p>
        </c:txPr>
        <c:crossAx val="7125335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fr-FR" sz="1800" b="1" strike="noStrike" spc="-1">
                <a:solidFill>
                  <a:srgbClr val="000000"/>
                </a:solidFill>
                <a:latin typeface="Calibri"/>
              </a:rPr>
              <a:t>Trésorerie en fin de mois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Exemple!$B$39</c:f>
              <c:strCache>
                <c:ptCount val="1"/>
                <c:pt idx="0">
                  <c:v>Trésorerie en fin de mois</c:v>
                </c:pt>
              </c:strCache>
            </c:strRef>
          </c:tx>
          <c:spPr>
            <a:ln w="28080">
              <a:solidFill>
                <a:srgbClr val="B5541A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Exemple!$C$9:$N$9</c:f>
              <c:numCache>
                <c:formatCode>mmm\ yy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Exemple!$C$39:$N$39</c:f>
              <c:numCache>
                <c:formatCode>#\ ##0" €";\-#\ ##0" €";"0 €"</c:formatCode>
                <c:ptCount val="12"/>
                <c:pt idx="0">
                  <c:v>9850</c:v>
                </c:pt>
                <c:pt idx="1">
                  <c:v>4950</c:v>
                </c:pt>
                <c:pt idx="2">
                  <c:v>-1150</c:v>
                </c:pt>
                <c:pt idx="3">
                  <c:v>7950</c:v>
                </c:pt>
                <c:pt idx="4">
                  <c:v>18250</c:v>
                </c:pt>
                <c:pt idx="5">
                  <c:v>28750</c:v>
                </c:pt>
                <c:pt idx="6">
                  <c:v>34950</c:v>
                </c:pt>
                <c:pt idx="7">
                  <c:v>31350</c:v>
                </c:pt>
                <c:pt idx="8">
                  <c:v>29850</c:v>
                </c:pt>
                <c:pt idx="9">
                  <c:v>37950</c:v>
                </c:pt>
                <c:pt idx="10">
                  <c:v>42950</c:v>
                </c:pt>
                <c:pt idx="11">
                  <c:v>45500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C1-4F2C-9169-1779CBB318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98357167"/>
        <c:axId val="35479501"/>
      </c:lineChart>
      <c:dateAx>
        <c:axId val="98357167"/>
        <c:scaling>
          <c:orientation val="minMax"/>
        </c:scaling>
        <c:delete val="0"/>
        <c:axPos val="b"/>
        <c:numFmt formatCode="mmm\ 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r-FR"/>
          </a:p>
        </c:txPr>
        <c:crossAx val="35479501"/>
        <c:crosses val="autoZero"/>
        <c:auto val="1"/>
        <c:lblOffset val="100"/>
        <c:baseTimeUnit val="months"/>
      </c:dateAx>
      <c:valAx>
        <c:axId val="3547950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fr-FR" sz="1000" b="1" strike="noStrike" spc="-1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r-FR"/>
          </a:p>
        </c:txPr>
        <c:crossAx val="9835716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41</xdr:row>
      <xdr:rowOff>101160</xdr:rowOff>
    </xdr:from>
    <xdr:to>
      <xdr:col>8</xdr:col>
      <xdr:colOff>551790</xdr:colOff>
      <xdr:row>55</xdr:row>
      <xdr:rowOff>133560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41</xdr:row>
      <xdr:rowOff>101160</xdr:rowOff>
    </xdr:from>
    <xdr:to>
      <xdr:col>9</xdr:col>
      <xdr:colOff>85065</xdr:colOff>
      <xdr:row>55</xdr:row>
      <xdr:rowOff>133560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15"/>
  <sheetViews>
    <sheetView showGridLines="0" tabSelected="1" zoomScaleNormal="100" workbookViewId="0">
      <selection activeCell="H13" sqref="H13"/>
    </sheetView>
  </sheetViews>
  <sheetFormatPr baseColWidth="10" defaultColWidth="8.7109375" defaultRowHeight="15" x14ac:dyDescent="0.25"/>
  <cols>
    <col min="1" max="1" width="2" customWidth="1"/>
    <col min="2" max="2" width="100" customWidth="1"/>
  </cols>
  <sheetData>
    <row r="2" spans="2:2" ht="30" customHeight="1" x14ac:dyDescent="0.25">
      <c r="B2" s="4" t="s">
        <v>0</v>
      </c>
    </row>
    <row r="3" spans="2:2" ht="21" customHeight="1" x14ac:dyDescent="0.25">
      <c r="B3" s="36" t="s">
        <v>1</v>
      </c>
    </row>
    <row r="4" spans="2:2" x14ac:dyDescent="0.25">
      <c r="B4" s="5"/>
    </row>
    <row r="5" spans="2:2" ht="28.5" x14ac:dyDescent="0.25">
      <c r="B5" s="6" t="s">
        <v>2</v>
      </c>
    </row>
    <row r="6" spans="2:2" x14ac:dyDescent="0.25">
      <c r="B6" s="6" t="s">
        <v>3</v>
      </c>
    </row>
    <row r="7" spans="2:2" ht="28.5" x14ac:dyDescent="0.25">
      <c r="B7" s="6" t="s">
        <v>4</v>
      </c>
    </row>
    <row r="8" spans="2:2" x14ac:dyDescent="0.25">
      <c r="B8" s="6" t="s">
        <v>5</v>
      </c>
    </row>
    <row r="9" spans="2:2" ht="28.5" x14ac:dyDescent="0.25">
      <c r="B9" s="6" t="s">
        <v>6</v>
      </c>
    </row>
    <row r="10" spans="2:2" ht="28.5" x14ac:dyDescent="0.25">
      <c r="B10" s="6" t="s">
        <v>7</v>
      </c>
    </row>
    <row r="11" spans="2:2" x14ac:dyDescent="0.25">
      <c r="B11" s="5"/>
    </row>
    <row r="12" spans="2:2" x14ac:dyDescent="0.25">
      <c r="B12" s="7" t="s">
        <v>8</v>
      </c>
    </row>
    <row r="13" spans="2:2" ht="25.5" x14ac:dyDescent="0.25">
      <c r="B13" s="7" t="s">
        <v>9</v>
      </c>
    </row>
    <row r="14" spans="2:2" x14ac:dyDescent="0.25">
      <c r="B14" s="5"/>
    </row>
    <row r="15" spans="2:2" ht="30" x14ac:dyDescent="0.25">
      <c r="B15" s="35" t="s">
        <v>54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E1A0E"/>
    <pageSetUpPr fitToPage="1"/>
  </sheetPr>
  <dimension ref="B1:O60"/>
  <sheetViews>
    <sheetView showGridLines="0" zoomScaleNormal="100" workbookViewId="0">
      <pane xSplit="2" ySplit="9" topLeftCell="C42" activePane="bottomRight" state="frozen"/>
      <selection pane="topRight" activeCell="C1" sqref="C1"/>
      <selection pane="bottomLeft" activeCell="A10" sqref="A10"/>
      <selection pane="bottomRight" activeCell="J55" sqref="J55"/>
    </sheetView>
  </sheetViews>
  <sheetFormatPr baseColWidth="10" defaultColWidth="8.7109375" defaultRowHeight="15" x14ac:dyDescent="0.25"/>
  <cols>
    <col min="1" max="1" width="2" customWidth="1"/>
    <col min="2" max="2" width="56" customWidth="1"/>
    <col min="3" max="14" width="11.42578125" customWidth="1"/>
    <col min="15" max="15" width="13" customWidth="1"/>
    <col min="16" max="16" width="2" customWidth="1"/>
  </cols>
  <sheetData>
    <row r="1" spans="2:15" ht="33" customHeight="1" x14ac:dyDescent="0.25">
      <c r="B1" s="30" t="s">
        <v>10</v>
      </c>
    </row>
    <row r="2" spans="2:15" x14ac:dyDescent="0.25">
      <c r="B2" s="31" t="s">
        <v>52</v>
      </c>
    </row>
    <row r="4" spans="2:15" x14ac:dyDescent="0.25">
      <c r="B4" s="10" t="s">
        <v>11</v>
      </c>
      <c r="C4" s="3"/>
      <c r="D4" s="3"/>
      <c r="E4" s="3"/>
    </row>
    <row r="5" spans="2:15" x14ac:dyDescent="0.25">
      <c r="B5" s="10" t="s">
        <v>12</v>
      </c>
      <c r="C5" s="2">
        <v>46388</v>
      </c>
      <c r="D5" s="2"/>
      <c r="E5" s="2"/>
      <c r="F5" s="11" t="s">
        <v>13</v>
      </c>
    </row>
    <row r="6" spans="2:15" x14ac:dyDescent="0.25">
      <c r="B6" s="10" t="s">
        <v>14</v>
      </c>
      <c r="C6" s="1">
        <v>0</v>
      </c>
      <c r="D6" s="1"/>
      <c r="E6" s="1"/>
    </row>
    <row r="7" spans="2:15" x14ac:dyDescent="0.25">
      <c r="B7" s="10" t="s">
        <v>51</v>
      </c>
      <c r="C7" s="1">
        <v>0</v>
      </c>
      <c r="D7" s="1"/>
      <c r="E7" s="1"/>
      <c r="F7" s="11" t="s">
        <v>16</v>
      </c>
    </row>
    <row r="9" spans="2:15" ht="21.75" customHeight="1" x14ac:dyDescent="0.25">
      <c r="B9" s="12" t="s">
        <v>17</v>
      </c>
      <c r="C9" s="13">
        <f>$C$5</f>
        <v>46388</v>
      </c>
      <c r="D9" s="13">
        <f>EDATE($C$5,1)</f>
        <v>46419</v>
      </c>
      <c r="E9" s="13">
        <f>EDATE($C$5,2)</f>
        <v>46447</v>
      </c>
      <c r="F9" s="13">
        <f>EDATE($C$5,3)</f>
        <v>46478</v>
      </c>
      <c r="G9" s="13">
        <f>EDATE($C$5,4)</f>
        <v>46508</v>
      </c>
      <c r="H9" s="13">
        <f>EDATE($C$5,5)</f>
        <v>46539</v>
      </c>
      <c r="I9" s="13">
        <f>EDATE($C$5,6)</f>
        <v>46569</v>
      </c>
      <c r="J9" s="13">
        <f>EDATE($C$5,7)</f>
        <v>46600</v>
      </c>
      <c r="K9" s="13">
        <f>EDATE($C$5,8)</f>
        <v>46631</v>
      </c>
      <c r="L9" s="13">
        <f>EDATE($C$5,9)</f>
        <v>46661</v>
      </c>
      <c r="M9" s="13">
        <f>EDATE($C$5,10)</f>
        <v>46692</v>
      </c>
      <c r="N9" s="13">
        <f>EDATE($C$5,11)</f>
        <v>46722</v>
      </c>
      <c r="O9" s="14" t="s">
        <v>18</v>
      </c>
    </row>
    <row r="10" spans="2:15" x14ac:dyDescent="0.25">
      <c r="B10" s="15" t="s">
        <v>19</v>
      </c>
      <c r="C10" s="16">
        <f>$C$6</f>
        <v>0</v>
      </c>
      <c r="D10" s="16">
        <f t="shared" ref="D10:N10" si="0">C39</f>
        <v>0</v>
      </c>
      <c r="E10" s="16">
        <f t="shared" si="0"/>
        <v>0</v>
      </c>
      <c r="F10" s="16">
        <f t="shared" si="0"/>
        <v>0</v>
      </c>
      <c r="G10" s="16">
        <f t="shared" si="0"/>
        <v>0</v>
      </c>
      <c r="H10" s="16">
        <f t="shared" si="0"/>
        <v>0</v>
      </c>
      <c r="I10" s="16">
        <f t="shared" si="0"/>
        <v>0</v>
      </c>
      <c r="J10" s="16">
        <f t="shared" si="0"/>
        <v>0</v>
      </c>
      <c r="K10" s="16">
        <f t="shared" si="0"/>
        <v>0</v>
      </c>
      <c r="L10" s="16">
        <f t="shared" si="0"/>
        <v>0</v>
      </c>
      <c r="M10" s="16">
        <f t="shared" si="0"/>
        <v>0</v>
      </c>
      <c r="N10" s="16">
        <f t="shared" si="0"/>
        <v>0</v>
      </c>
      <c r="O10" s="17">
        <f>C10</f>
        <v>0</v>
      </c>
    </row>
    <row r="11" spans="2:15" x14ac:dyDescent="0.25">
      <c r="B11" s="18" t="s">
        <v>20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2:15" x14ac:dyDescent="0.25">
      <c r="B12" s="20" t="s">
        <v>21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2">
        <f t="shared" ref="O12:O17" si="1">SUM(C12:N12)</f>
        <v>0</v>
      </c>
    </row>
    <row r="13" spans="2:15" x14ac:dyDescent="0.25">
      <c r="B13" s="20" t="s">
        <v>22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2">
        <f t="shared" si="1"/>
        <v>0</v>
      </c>
    </row>
    <row r="14" spans="2:15" x14ac:dyDescent="0.25">
      <c r="B14" s="20" t="s">
        <v>23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2">
        <f t="shared" si="1"/>
        <v>0</v>
      </c>
    </row>
    <row r="15" spans="2:15" x14ac:dyDescent="0.25">
      <c r="B15" s="20" t="s">
        <v>24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2">
        <f t="shared" si="1"/>
        <v>0</v>
      </c>
    </row>
    <row r="16" spans="2:15" x14ac:dyDescent="0.25">
      <c r="B16" s="20" t="s">
        <v>25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2">
        <f t="shared" si="1"/>
        <v>0</v>
      </c>
    </row>
    <row r="17" spans="2:15" x14ac:dyDescent="0.25">
      <c r="B17" s="20" t="s">
        <v>26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2">
        <f t="shared" si="1"/>
        <v>0</v>
      </c>
    </row>
    <row r="18" spans="2:15" x14ac:dyDescent="0.25">
      <c r="B18" s="23" t="s">
        <v>27</v>
      </c>
      <c r="C18" s="24">
        <f t="shared" ref="C18:O18" si="2">SUM(C12:C17)</f>
        <v>0</v>
      </c>
      <c r="D18" s="24">
        <f t="shared" si="2"/>
        <v>0</v>
      </c>
      <c r="E18" s="24">
        <f t="shared" si="2"/>
        <v>0</v>
      </c>
      <c r="F18" s="24">
        <f t="shared" si="2"/>
        <v>0</v>
      </c>
      <c r="G18" s="24">
        <f t="shared" si="2"/>
        <v>0</v>
      </c>
      <c r="H18" s="24">
        <f t="shared" si="2"/>
        <v>0</v>
      </c>
      <c r="I18" s="24">
        <f t="shared" si="2"/>
        <v>0</v>
      </c>
      <c r="J18" s="24">
        <f t="shared" si="2"/>
        <v>0</v>
      </c>
      <c r="K18" s="24">
        <f t="shared" si="2"/>
        <v>0</v>
      </c>
      <c r="L18" s="24">
        <f t="shared" si="2"/>
        <v>0</v>
      </c>
      <c r="M18" s="24">
        <f t="shared" si="2"/>
        <v>0</v>
      </c>
      <c r="N18" s="24">
        <f t="shared" si="2"/>
        <v>0</v>
      </c>
      <c r="O18" s="24">
        <f t="shared" si="2"/>
        <v>0</v>
      </c>
    </row>
    <row r="20" spans="2:15" x14ac:dyDescent="0.25">
      <c r="B20" s="18" t="s">
        <v>28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2:15" x14ac:dyDescent="0.25">
      <c r="B21" s="20" t="s">
        <v>29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2">
        <f t="shared" ref="O21:O35" si="3">SUM(C21:N21)</f>
        <v>0</v>
      </c>
    </row>
    <row r="22" spans="2:15" x14ac:dyDescent="0.25">
      <c r="B22" s="20" t="s">
        <v>30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2">
        <f t="shared" si="3"/>
        <v>0</v>
      </c>
    </row>
    <row r="23" spans="2:15" x14ac:dyDescent="0.25">
      <c r="B23" s="20" t="s">
        <v>31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2">
        <f t="shared" si="3"/>
        <v>0</v>
      </c>
    </row>
    <row r="24" spans="2:15" x14ac:dyDescent="0.25">
      <c r="B24" s="20" t="s">
        <v>32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2">
        <f t="shared" si="3"/>
        <v>0</v>
      </c>
    </row>
    <row r="25" spans="2:15" x14ac:dyDescent="0.25">
      <c r="B25" s="20" t="s">
        <v>33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2">
        <f t="shared" si="3"/>
        <v>0</v>
      </c>
    </row>
    <row r="26" spans="2:15" x14ac:dyDescent="0.25">
      <c r="B26" s="20" t="s">
        <v>34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2">
        <f t="shared" si="3"/>
        <v>0</v>
      </c>
    </row>
    <row r="27" spans="2:15" x14ac:dyDescent="0.25">
      <c r="B27" s="20" t="s">
        <v>35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2">
        <f t="shared" si="3"/>
        <v>0</v>
      </c>
    </row>
    <row r="28" spans="2:15" x14ac:dyDescent="0.25">
      <c r="B28" s="20" t="s">
        <v>36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2">
        <f t="shared" si="3"/>
        <v>0</v>
      </c>
    </row>
    <row r="29" spans="2:15" x14ac:dyDescent="0.25">
      <c r="B29" s="20" t="s">
        <v>37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2">
        <f t="shared" si="3"/>
        <v>0</v>
      </c>
    </row>
    <row r="30" spans="2:15" x14ac:dyDescent="0.25">
      <c r="B30" s="20" t="s">
        <v>38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2">
        <f t="shared" si="3"/>
        <v>0</v>
      </c>
    </row>
    <row r="31" spans="2:15" x14ac:dyDescent="0.25">
      <c r="B31" s="20" t="s">
        <v>39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2">
        <f t="shared" si="3"/>
        <v>0</v>
      </c>
    </row>
    <row r="32" spans="2:15" x14ac:dyDescent="0.25">
      <c r="B32" s="20" t="s">
        <v>40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2">
        <f t="shared" si="3"/>
        <v>0</v>
      </c>
    </row>
    <row r="33" spans="2:15" x14ac:dyDescent="0.25">
      <c r="B33" s="20" t="s">
        <v>41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2">
        <f t="shared" si="3"/>
        <v>0</v>
      </c>
    </row>
    <row r="34" spans="2:15" x14ac:dyDescent="0.25">
      <c r="B34" s="20" t="s">
        <v>42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2">
        <f t="shared" si="3"/>
        <v>0</v>
      </c>
    </row>
    <row r="35" spans="2:15" x14ac:dyDescent="0.25">
      <c r="B35" s="20" t="s">
        <v>43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2">
        <f t="shared" si="3"/>
        <v>0</v>
      </c>
    </row>
    <row r="36" spans="2:15" x14ac:dyDescent="0.25">
      <c r="B36" s="23" t="s">
        <v>44</v>
      </c>
      <c r="C36" s="24">
        <f t="shared" ref="C36:O36" si="4">SUM(C21:C35)</f>
        <v>0</v>
      </c>
      <c r="D36" s="24">
        <f t="shared" si="4"/>
        <v>0</v>
      </c>
      <c r="E36" s="24">
        <f t="shared" si="4"/>
        <v>0</v>
      </c>
      <c r="F36" s="24">
        <f t="shared" si="4"/>
        <v>0</v>
      </c>
      <c r="G36" s="24">
        <f t="shared" si="4"/>
        <v>0</v>
      </c>
      <c r="H36" s="24">
        <f t="shared" si="4"/>
        <v>0</v>
      </c>
      <c r="I36" s="24">
        <f t="shared" si="4"/>
        <v>0</v>
      </c>
      <c r="J36" s="24">
        <f t="shared" si="4"/>
        <v>0</v>
      </c>
      <c r="K36" s="24">
        <f t="shared" si="4"/>
        <v>0</v>
      </c>
      <c r="L36" s="24">
        <f t="shared" si="4"/>
        <v>0</v>
      </c>
      <c r="M36" s="24">
        <f t="shared" si="4"/>
        <v>0</v>
      </c>
      <c r="N36" s="24">
        <f t="shared" si="4"/>
        <v>0</v>
      </c>
      <c r="O36" s="24">
        <f t="shared" si="4"/>
        <v>0</v>
      </c>
    </row>
    <row r="38" spans="2:15" x14ac:dyDescent="0.25">
      <c r="B38" s="10" t="s">
        <v>45</v>
      </c>
      <c r="C38" s="25">
        <f t="shared" ref="C38:O38" si="5">C18-C36</f>
        <v>0</v>
      </c>
      <c r="D38" s="25">
        <f t="shared" si="5"/>
        <v>0</v>
      </c>
      <c r="E38" s="25">
        <f t="shared" si="5"/>
        <v>0</v>
      </c>
      <c r="F38" s="25">
        <f t="shared" si="5"/>
        <v>0</v>
      </c>
      <c r="G38" s="25">
        <f t="shared" si="5"/>
        <v>0</v>
      </c>
      <c r="H38" s="25">
        <f t="shared" si="5"/>
        <v>0</v>
      </c>
      <c r="I38" s="25">
        <f t="shared" si="5"/>
        <v>0</v>
      </c>
      <c r="J38" s="25">
        <f t="shared" si="5"/>
        <v>0</v>
      </c>
      <c r="K38" s="25">
        <f t="shared" si="5"/>
        <v>0</v>
      </c>
      <c r="L38" s="25">
        <f t="shared" si="5"/>
        <v>0</v>
      </c>
      <c r="M38" s="25">
        <f t="shared" si="5"/>
        <v>0</v>
      </c>
      <c r="N38" s="25">
        <f t="shared" si="5"/>
        <v>0</v>
      </c>
      <c r="O38" s="25">
        <f t="shared" si="5"/>
        <v>0</v>
      </c>
    </row>
    <row r="39" spans="2:15" ht="19.5" customHeight="1" x14ac:dyDescent="0.25">
      <c r="B39" s="26" t="s">
        <v>46</v>
      </c>
      <c r="C39" s="27">
        <f t="shared" ref="C39:N39" si="6">C10+C38</f>
        <v>0</v>
      </c>
      <c r="D39" s="27">
        <f t="shared" si="6"/>
        <v>0</v>
      </c>
      <c r="E39" s="27">
        <f t="shared" si="6"/>
        <v>0</v>
      </c>
      <c r="F39" s="27">
        <f t="shared" si="6"/>
        <v>0</v>
      </c>
      <c r="G39" s="27">
        <f t="shared" si="6"/>
        <v>0</v>
      </c>
      <c r="H39" s="27">
        <f t="shared" si="6"/>
        <v>0</v>
      </c>
      <c r="I39" s="27">
        <f t="shared" si="6"/>
        <v>0</v>
      </c>
      <c r="J39" s="27">
        <f t="shared" si="6"/>
        <v>0</v>
      </c>
      <c r="K39" s="27">
        <f t="shared" si="6"/>
        <v>0</v>
      </c>
      <c r="L39" s="27">
        <f t="shared" si="6"/>
        <v>0</v>
      </c>
      <c r="M39" s="27">
        <f t="shared" si="6"/>
        <v>0</v>
      </c>
      <c r="N39" s="27">
        <f t="shared" si="6"/>
        <v>0</v>
      </c>
      <c r="O39" s="27">
        <f>N39</f>
        <v>0</v>
      </c>
    </row>
    <row r="40" spans="2:15" x14ac:dyDescent="0.25">
      <c r="B40" s="28" t="s">
        <v>47</v>
      </c>
      <c r="C40" s="29" t="str">
        <f t="shared" ref="C40:N40" si="7">IF(C39&lt;0,"Découvert",IF(C39&lt;$C$7,"Sous le seuil","OK"))</f>
        <v>OK</v>
      </c>
      <c r="D40" s="29" t="str">
        <f t="shared" si="7"/>
        <v>OK</v>
      </c>
      <c r="E40" s="29" t="str">
        <f t="shared" si="7"/>
        <v>OK</v>
      </c>
      <c r="F40" s="29" t="str">
        <f t="shared" si="7"/>
        <v>OK</v>
      </c>
      <c r="G40" s="29" t="str">
        <f t="shared" si="7"/>
        <v>OK</v>
      </c>
      <c r="H40" s="29" t="str">
        <f t="shared" si="7"/>
        <v>OK</v>
      </c>
      <c r="I40" s="29" t="str">
        <f t="shared" si="7"/>
        <v>OK</v>
      </c>
      <c r="J40" s="29" t="str">
        <f t="shared" si="7"/>
        <v>OK</v>
      </c>
      <c r="K40" s="29" t="str">
        <f t="shared" si="7"/>
        <v>OK</v>
      </c>
      <c r="L40" s="29" t="str">
        <f t="shared" si="7"/>
        <v>OK</v>
      </c>
      <c r="M40" s="29" t="str">
        <f t="shared" si="7"/>
        <v>OK</v>
      </c>
      <c r="N40" s="29" t="str">
        <f t="shared" si="7"/>
        <v>OK</v>
      </c>
    </row>
    <row r="59" spans="2:5" x14ac:dyDescent="0.25">
      <c r="B59" s="32" t="s">
        <v>48</v>
      </c>
      <c r="C59" s="33"/>
      <c r="D59" s="33"/>
      <c r="E59" s="33"/>
    </row>
    <row r="60" spans="2:5" ht="22.5" customHeight="1" x14ac:dyDescent="0.25">
      <c r="B60" s="34" t="s">
        <v>53</v>
      </c>
      <c r="C60" s="33"/>
      <c r="D60" s="33"/>
      <c r="E60" s="33"/>
    </row>
  </sheetData>
  <mergeCells count="4">
    <mergeCell ref="C4:E4"/>
    <mergeCell ref="C5:E5"/>
    <mergeCell ref="C6:E6"/>
    <mergeCell ref="C7:E7"/>
  </mergeCells>
  <conditionalFormatting sqref="C40:N40">
    <cfRule type="cellIs" dxfId="7" priority="2" operator="equal">
      <formula>"Découvert"</formula>
    </cfRule>
    <cfRule type="cellIs" dxfId="6" priority="3" operator="equal">
      <formula>"Sous le seuil"</formula>
    </cfRule>
    <cfRule type="cellIs" dxfId="5" priority="4" operator="equal">
      <formula>"OK"</formula>
    </cfRule>
  </conditionalFormatting>
  <conditionalFormatting sqref="C39:O39">
    <cfRule type="cellIs" dxfId="4" priority="5" operator="lessThan">
      <formula>0</formula>
    </cfRule>
  </conditionalFormatting>
  <dataValidations count="1">
    <dataValidation type="decimal" operator="greaterThanOrEqual" allowBlank="1" errorTitle="Montant" error="Saisissez un montant positif (les décaissements se saisissent sans signe moins)." sqref="C12:N35" xr:uid="{00000000-0002-0000-0100-000000000000}">
      <formula1>0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5541A"/>
    <pageSetUpPr fitToPage="1"/>
  </sheetPr>
  <dimension ref="B1:O61"/>
  <sheetViews>
    <sheetView showGridLines="0" zoomScaleNormal="100" workbookViewId="0">
      <pane xSplit="2" ySplit="9" topLeftCell="C42" activePane="bottomRight" state="frozen"/>
      <selection pane="topRight" activeCell="C1" sqref="C1"/>
      <selection pane="bottomLeft" activeCell="A10" sqref="A10"/>
      <selection pane="bottomRight" activeCell="E66" sqref="E66"/>
    </sheetView>
  </sheetViews>
  <sheetFormatPr baseColWidth="10" defaultColWidth="8.7109375" defaultRowHeight="15" x14ac:dyDescent="0.25"/>
  <cols>
    <col min="1" max="1" width="2" customWidth="1"/>
    <col min="2" max="2" width="51.5703125" customWidth="1"/>
    <col min="3" max="14" width="11.42578125" customWidth="1"/>
    <col min="15" max="15" width="13" customWidth="1"/>
    <col min="16" max="16" width="2" customWidth="1"/>
  </cols>
  <sheetData>
    <row r="1" spans="2:15" ht="23.25" x14ac:dyDescent="0.35">
      <c r="B1" s="8" t="s">
        <v>10</v>
      </c>
    </row>
    <row r="2" spans="2:15" x14ac:dyDescent="0.25">
      <c r="B2" s="9" t="s">
        <v>49</v>
      </c>
    </row>
    <row r="4" spans="2:15" x14ac:dyDescent="0.25">
      <c r="B4" s="10" t="s">
        <v>11</v>
      </c>
      <c r="C4" s="3" t="s">
        <v>50</v>
      </c>
      <c r="D4" s="3"/>
      <c r="E4" s="3"/>
    </row>
    <row r="5" spans="2:15" x14ac:dyDescent="0.25">
      <c r="B5" s="10" t="s">
        <v>12</v>
      </c>
      <c r="C5" s="2">
        <v>46388</v>
      </c>
      <c r="D5" s="2"/>
      <c r="E5" s="2"/>
      <c r="F5" s="11" t="s">
        <v>13</v>
      </c>
    </row>
    <row r="6" spans="2:15" x14ac:dyDescent="0.25">
      <c r="B6" s="10" t="s">
        <v>14</v>
      </c>
      <c r="C6" s="1">
        <v>15000</v>
      </c>
      <c r="D6" s="1"/>
      <c r="E6" s="1"/>
    </row>
    <row r="7" spans="2:15" x14ac:dyDescent="0.25">
      <c r="B7" s="10" t="s">
        <v>15</v>
      </c>
      <c r="C7" s="1">
        <v>5000</v>
      </c>
      <c r="D7" s="1"/>
      <c r="E7" s="1"/>
      <c r="F7" s="11" t="s">
        <v>16</v>
      </c>
    </row>
    <row r="9" spans="2:15" ht="21.75" customHeight="1" x14ac:dyDescent="0.25">
      <c r="B9" s="12" t="s">
        <v>17</v>
      </c>
      <c r="C9" s="13">
        <f>$C$5</f>
        <v>46388</v>
      </c>
      <c r="D9" s="13">
        <f>EDATE($C$5,1)</f>
        <v>46419</v>
      </c>
      <c r="E9" s="13">
        <f>EDATE($C$5,2)</f>
        <v>46447</v>
      </c>
      <c r="F9" s="13">
        <f>EDATE($C$5,3)</f>
        <v>46478</v>
      </c>
      <c r="G9" s="13">
        <f>EDATE($C$5,4)</f>
        <v>46508</v>
      </c>
      <c r="H9" s="13">
        <f>EDATE($C$5,5)</f>
        <v>46539</v>
      </c>
      <c r="I9" s="13">
        <f>EDATE($C$5,6)</f>
        <v>46569</v>
      </c>
      <c r="J9" s="13">
        <f>EDATE($C$5,7)</f>
        <v>46600</v>
      </c>
      <c r="K9" s="13">
        <f>EDATE($C$5,8)</f>
        <v>46631</v>
      </c>
      <c r="L9" s="13">
        <f>EDATE($C$5,9)</f>
        <v>46661</v>
      </c>
      <c r="M9" s="13">
        <f>EDATE($C$5,10)</f>
        <v>46692</v>
      </c>
      <c r="N9" s="13">
        <f>EDATE($C$5,11)</f>
        <v>46722</v>
      </c>
      <c r="O9" s="14" t="s">
        <v>18</v>
      </c>
    </row>
    <row r="10" spans="2:15" x14ac:dyDescent="0.25">
      <c r="B10" s="15" t="s">
        <v>19</v>
      </c>
      <c r="C10" s="16">
        <f>$C$6</f>
        <v>15000</v>
      </c>
      <c r="D10" s="16">
        <f t="shared" ref="D10:N10" si="0">C39</f>
        <v>9850</v>
      </c>
      <c r="E10" s="16">
        <f t="shared" si="0"/>
        <v>4950</v>
      </c>
      <c r="F10" s="16">
        <f t="shared" si="0"/>
        <v>-1150</v>
      </c>
      <c r="G10" s="16">
        <f t="shared" si="0"/>
        <v>7950</v>
      </c>
      <c r="H10" s="16">
        <f t="shared" si="0"/>
        <v>18250</v>
      </c>
      <c r="I10" s="16">
        <f t="shared" si="0"/>
        <v>28750</v>
      </c>
      <c r="J10" s="16">
        <f t="shared" si="0"/>
        <v>34950</v>
      </c>
      <c r="K10" s="16">
        <f t="shared" si="0"/>
        <v>31350</v>
      </c>
      <c r="L10" s="16">
        <f t="shared" si="0"/>
        <v>29850</v>
      </c>
      <c r="M10" s="16">
        <f t="shared" si="0"/>
        <v>37950</v>
      </c>
      <c r="N10" s="16">
        <f t="shared" si="0"/>
        <v>42950</v>
      </c>
      <c r="O10" s="17">
        <f>C10</f>
        <v>15000</v>
      </c>
    </row>
    <row r="11" spans="2:15" x14ac:dyDescent="0.25">
      <c r="B11" s="18" t="s">
        <v>20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2:15" x14ac:dyDescent="0.25">
      <c r="B12" s="20" t="s">
        <v>21</v>
      </c>
      <c r="C12" s="21">
        <v>26000</v>
      </c>
      <c r="D12" s="21">
        <v>19000</v>
      </c>
      <c r="E12" s="21">
        <v>24000</v>
      </c>
      <c r="F12" s="21">
        <v>33000</v>
      </c>
      <c r="G12" s="21">
        <v>36000</v>
      </c>
      <c r="H12" s="21">
        <v>34000</v>
      </c>
      <c r="I12" s="21">
        <v>30000</v>
      </c>
      <c r="J12" s="21">
        <v>18000</v>
      </c>
      <c r="K12" s="21">
        <v>22000</v>
      </c>
      <c r="L12" s="21">
        <v>32000</v>
      </c>
      <c r="M12" s="21">
        <v>30000</v>
      </c>
      <c r="N12" s="21">
        <v>28000</v>
      </c>
      <c r="O12" s="22">
        <f t="shared" ref="O12:O17" si="1">SUM(C12:N12)</f>
        <v>332000</v>
      </c>
    </row>
    <row r="13" spans="2:15" x14ac:dyDescent="0.25">
      <c r="B13" s="20" t="s">
        <v>22</v>
      </c>
      <c r="C13" s="21">
        <v>3000</v>
      </c>
      <c r="D13" s="21">
        <v>2000</v>
      </c>
      <c r="E13" s="21">
        <v>6000</v>
      </c>
      <c r="F13" s="21">
        <v>4000</v>
      </c>
      <c r="G13" s="21">
        <v>3000</v>
      </c>
      <c r="H13" s="21">
        <v>5000</v>
      </c>
      <c r="I13" s="21">
        <v>4000</v>
      </c>
      <c r="J13" s="21">
        <v>2000</v>
      </c>
      <c r="K13" s="21">
        <v>5000</v>
      </c>
      <c r="L13" s="21">
        <v>4000</v>
      </c>
      <c r="M13" s="21">
        <v>3000</v>
      </c>
      <c r="N13" s="21">
        <v>2000</v>
      </c>
      <c r="O13" s="22">
        <f t="shared" si="1"/>
        <v>43000</v>
      </c>
    </row>
    <row r="14" spans="2:15" x14ac:dyDescent="0.25">
      <c r="B14" s="20" t="s">
        <v>23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2">
        <f t="shared" si="1"/>
        <v>0</v>
      </c>
    </row>
    <row r="15" spans="2:15" x14ac:dyDescent="0.25">
      <c r="B15" s="20" t="s">
        <v>24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2">
        <f t="shared" si="1"/>
        <v>0</v>
      </c>
    </row>
    <row r="16" spans="2:15" x14ac:dyDescent="0.25">
      <c r="B16" s="20" t="s">
        <v>25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2">
        <f t="shared" si="1"/>
        <v>0</v>
      </c>
    </row>
    <row r="17" spans="2:15" x14ac:dyDescent="0.25">
      <c r="B17" s="20" t="s">
        <v>26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2">
        <f t="shared" si="1"/>
        <v>0</v>
      </c>
    </row>
    <row r="18" spans="2:15" x14ac:dyDescent="0.25">
      <c r="B18" s="23" t="s">
        <v>27</v>
      </c>
      <c r="C18" s="24">
        <f t="shared" ref="C18:O18" si="2">SUM(C12:C17)</f>
        <v>29000</v>
      </c>
      <c r="D18" s="24">
        <f t="shared" si="2"/>
        <v>21000</v>
      </c>
      <c r="E18" s="24">
        <f t="shared" si="2"/>
        <v>30000</v>
      </c>
      <c r="F18" s="24">
        <f t="shared" si="2"/>
        <v>37000</v>
      </c>
      <c r="G18" s="24">
        <f t="shared" si="2"/>
        <v>39000</v>
      </c>
      <c r="H18" s="24">
        <f t="shared" si="2"/>
        <v>39000</v>
      </c>
      <c r="I18" s="24">
        <f t="shared" si="2"/>
        <v>34000</v>
      </c>
      <c r="J18" s="24">
        <f t="shared" si="2"/>
        <v>20000</v>
      </c>
      <c r="K18" s="24">
        <f t="shared" si="2"/>
        <v>27000</v>
      </c>
      <c r="L18" s="24">
        <f t="shared" si="2"/>
        <v>36000</v>
      </c>
      <c r="M18" s="24">
        <f t="shared" si="2"/>
        <v>33000</v>
      </c>
      <c r="N18" s="24">
        <f t="shared" si="2"/>
        <v>30000</v>
      </c>
      <c r="O18" s="24">
        <f t="shared" si="2"/>
        <v>375000</v>
      </c>
    </row>
    <row r="20" spans="2:15" x14ac:dyDescent="0.25">
      <c r="B20" s="18" t="s">
        <v>28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2:15" x14ac:dyDescent="0.25">
      <c r="B21" s="20" t="s">
        <v>29</v>
      </c>
      <c r="C21" s="21">
        <v>9500</v>
      </c>
      <c r="D21" s="21">
        <v>8000</v>
      </c>
      <c r="E21" s="21">
        <v>19500</v>
      </c>
      <c r="F21" s="21">
        <v>11000</v>
      </c>
      <c r="G21" s="21">
        <v>10500</v>
      </c>
      <c r="H21" s="21">
        <v>10000</v>
      </c>
      <c r="I21" s="21">
        <v>9500</v>
      </c>
      <c r="J21" s="21">
        <v>6000</v>
      </c>
      <c r="K21" s="21">
        <v>12000</v>
      </c>
      <c r="L21" s="21">
        <v>11000</v>
      </c>
      <c r="M21" s="21">
        <v>10000</v>
      </c>
      <c r="N21" s="21">
        <v>9000</v>
      </c>
      <c r="O21" s="22">
        <f t="shared" ref="O21:O35" si="3">SUM(C21:N21)</f>
        <v>126000</v>
      </c>
    </row>
    <row r="22" spans="2:15" x14ac:dyDescent="0.25">
      <c r="B22" s="20" t="s">
        <v>30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2">
        <f t="shared" si="3"/>
        <v>0</v>
      </c>
    </row>
    <row r="23" spans="2:15" x14ac:dyDescent="0.25">
      <c r="B23" s="20" t="s">
        <v>31</v>
      </c>
      <c r="C23" s="21">
        <v>4600</v>
      </c>
      <c r="D23" s="21">
        <v>4600</v>
      </c>
      <c r="E23" s="21">
        <v>4600</v>
      </c>
      <c r="F23" s="21">
        <v>4600</v>
      </c>
      <c r="G23" s="21">
        <v>4600</v>
      </c>
      <c r="H23" s="21">
        <v>4600</v>
      </c>
      <c r="I23" s="21">
        <v>4600</v>
      </c>
      <c r="J23" s="21">
        <v>4600</v>
      </c>
      <c r="K23" s="21">
        <v>4600</v>
      </c>
      <c r="L23" s="21">
        <v>4600</v>
      </c>
      <c r="M23" s="21">
        <v>4600</v>
      </c>
      <c r="N23" s="21">
        <v>4600</v>
      </c>
      <c r="O23" s="22">
        <f t="shared" si="3"/>
        <v>55200</v>
      </c>
    </row>
    <row r="24" spans="2:15" x14ac:dyDescent="0.25">
      <c r="B24" s="20" t="s">
        <v>32</v>
      </c>
      <c r="C24" s="21">
        <v>2900</v>
      </c>
      <c r="D24" s="21">
        <v>2900</v>
      </c>
      <c r="E24" s="21">
        <v>2900</v>
      </c>
      <c r="F24" s="21">
        <v>2900</v>
      </c>
      <c r="G24" s="21">
        <v>2900</v>
      </c>
      <c r="H24" s="21">
        <v>2900</v>
      </c>
      <c r="I24" s="21">
        <v>2900</v>
      </c>
      <c r="J24" s="21">
        <v>2900</v>
      </c>
      <c r="K24" s="21">
        <v>2900</v>
      </c>
      <c r="L24" s="21">
        <v>2900</v>
      </c>
      <c r="M24" s="21">
        <v>2900</v>
      </c>
      <c r="N24" s="21">
        <v>2900</v>
      </c>
      <c r="O24" s="22">
        <f t="shared" si="3"/>
        <v>34800</v>
      </c>
    </row>
    <row r="25" spans="2:15" x14ac:dyDescent="0.25">
      <c r="B25" s="20" t="s">
        <v>33</v>
      </c>
      <c r="C25" s="21">
        <v>3000</v>
      </c>
      <c r="D25" s="21">
        <v>3000</v>
      </c>
      <c r="E25" s="21">
        <v>3000</v>
      </c>
      <c r="F25" s="21">
        <v>3000</v>
      </c>
      <c r="G25" s="21">
        <v>3000</v>
      </c>
      <c r="H25" s="21">
        <v>3000</v>
      </c>
      <c r="I25" s="21">
        <v>3000</v>
      </c>
      <c r="J25" s="21">
        <v>3000</v>
      </c>
      <c r="K25" s="21">
        <v>3000</v>
      </c>
      <c r="L25" s="21">
        <v>3000</v>
      </c>
      <c r="M25" s="21">
        <v>3000</v>
      </c>
      <c r="N25" s="21">
        <v>3000</v>
      </c>
      <c r="O25" s="22">
        <f t="shared" si="3"/>
        <v>36000</v>
      </c>
    </row>
    <row r="26" spans="2:15" x14ac:dyDescent="0.25">
      <c r="B26" s="20" t="s">
        <v>34</v>
      </c>
      <c r="C26" s="21">
        <v>1200</v>
      </c>
      <c r="D26" s="21">
        <v>1200</v>
      </c>
      <c r="E26" s="21">
        <v>1200</v>
      </c>
      <c r="F26" s="21">
        <v>1200</v>
      </c>
      <c r="G26" s="21">
        <v>1200</v>
      </c>
      <c r="H26" s="21">
        <v>1200</v>
      </c>
      <c r="I26" s="21">
        <v>1200</v>
      </c>
      <c r="J26" s="21">
        <v>1200</v>
      </c>
      <c r="K26" s="21">
        <v>1200</v>
      </c>
      <c r="L26" s="21">
        <v>1200</v>
      </c>
      <c r="M26" s="21">
        <v>1200</v>
      </c>
      <c r="N26" s="21">
        <v>1200</v>
      </c>
      <c r="O26" s="22">
        <f t="shared" si="3"/>
        <v>14400</v>
      </c>
    </row>
    <row r="27" spans="2:15" x14ac:dyDescent="0.25">
      <c r="B27" s="20" t="s">
        <v>35</v>
      </c>
      <c r="C27" s="21">
        <v>900</v>
      </c>
      <c r="D27" s="21">
        <v>900</v>
      </c>
      <c r="E27" s="21">
        <v>900</v>
      </c>
      <c r="F27" s="21">
        <v>900</v>
      </c>
      <c r="G27" s="21">
        <v>900</v>
      </c>
      <c r="H27" s="21">
        <v>900</v>
      </c>
      <c r="I27" s="21">
        <v>900</v>
      </c>
      <c r="J27" s="21">
        <v>900</v>
      </c>
      <c r="K27" s="21">
        <v>900</v>
      </c>
      <c r="L27" s="21">
        <v>900</v>
      </c>
      <c r="M27" s="21">
        <v>900</v>
      </c>
      <c r="N27" s="21">
        <v>900</v>
      </c>
      <c r="O27" s="22">
        <f t="shared" si="3"/>
        <v>10800</v>
      </c>
    </row>
    <row r="28" spans="2:15" x14ac:dyDescent="0.25">
      <c r="B28" s="20" t="s">
        <v>36</v>
      </c>
      <c r="C28" s="21">
        <v>1500</v>
      </c>
      <c r="D28" s="21">
        <v>1500</v>
      </c>
      <c r="E28" s="21">
        <v>1500</v>
      </c>
      <c r="F28" s="21">
        <v>1500</v>
      </c>
      <c r="G28" s="21">
        <v>1500</v>
      </c>
      <c r="H28" s="21">
        <v>1500</v>
      </c>
      <c r="I28" s="21">
        <v>1500</v>
      </c>
      <c r="J28" s="21">
        <v>1500</v>
      </c>
      <c r="K28" s="21">
        <v>1500</v>
      </c>
      <c r="L28" s="21">
        <v>1500</v>
      </c>
      <c r="M28" s="21">
        <v>1500</v>
      </c>
      <c r="N28" s="21">
        <v>1500</v>
      </c>
      <c r="O28" s="22">
        <f t="shared" si="3"/>
        <v>18000</v>
      </c>
    </row>
    <row r="29" spans="2:15" x14ac:dyDescent="0.25">
      <c r="B29" s="20" t="s">
        <v>37</v>
      </c>
      <c r="C29" s="21">
        <v>6800</v>
      </c>
      <c r="D29" s="21">
        <v>250</v>
      </c>
      <c r="E29" s="21">
        <v>250</v>
      </c>
      <c r="F29" s="21">
        <v>250</v>
      </c>
      <c r="G29" s="21">
        <v>250</v>
      </c>
      <c r="H29" s="21">
        <v>250</v>
      </c>
      <c r="I29" s="21">
        <v>250</v>
      </c>
      <c r="J29" s="21">
        <v>250</v>
      </c>
      <c r="K29" s="21">
        <v>250</v>
      </c>
      <c r="L29" s="21">
        <v>250</v>
      </c>
      <c r="M29" s="21">
        <v>250</v>
      </c>
      <c r="N29" s="21">
        <v>250</v>
      </c>
      <c r="O29" s="22">
        <f t="shared" si="3"/>
        <v>9550</v>
      </c>
    </row>
    <row r="30" spans="2:15" x14ac:dyDescent="0.25">
      <c r="B30" s="20" t="s">
        <v>38</v>
      </c>
      <c r="C30" s="21">
        <v>3100</v>
      </c>
      <c r="D30" s="21">
        <v>2900</v>
      </c>
      <c r="E30" s="21">
        <v>1600</v>
      </c>
      <c r="F30" s="21">
        <v>1900</v>
      </c>
      <c r="G30" s="21">
        <v>3200</v>
      </c>
      <c r="H30" s="21">
        <v>3500</v>
      </c>
      <c r="I30" s="21">
        <v>3300</v>
      </c>
      <c r="J30" s="21">
        <v>2600</v>
      </c>
      <c r="K30" s="21">
        <v>1500</v>
      </c>
      <c r="L30" s="21">
        <v>1900</v>
      </c>
      <c r="M30" s="21">
        <v>3000</v>
      </c>
      <c r="N30" s="21">
        <v>2800</v>
      </c>
      <c r="O30" s="22">
        <f t="shared" si="3"/>
        <v>31300</v>
      </c>
    </row>
    <row r="31" spans="2:15" x14ac:dyDescent="0.25">
      <c r="B31" s="20" t="s">
        <v>39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>
        <v>650</v>
      </c>
      <c r="O31" s="22">
        <f t="shared" si="3"/>
        <v>650</v>
      </c>
    </row>
    <row r="32" spans="2:15" x14ac:dyDescent="0.25">
      <c r="B32" s="20" t="s">
        <v>40</v>
      </c>
      <c r="C32" s="21">
        <v>650</v>
      </c>
      <c r="D32" s="21">
        <v>650</v>
      </c>
      <c r="E32" s="21">
        <v>650</v>
      </c>
      <c r="F32" s="21">
        <v>650</v>
      </c>
      <c r="G32" s="21">
        <v>650</v>
      </c>
      <c r="H32" s="21">
        <v>650</v>
      </c>
      <c r="I32" s="21">
        <v>650</v>
      </c>
      <c r="J32" s="21">
        <v>650</v>
      </c>
      <c r="K32" s="21">
        <v>650</v>
      </c>
      <c r="L32" s="21">
        <v>650</v>
      </c>
      <c r="M32" s="21">
        <v>650</v>
      </c>
      <c r="N32" s="21">
        <v>650</v>
      </c>
      <c r="O32" s="22">
        <f t="shared" si="3"/>
        <v>7800</v>
      </c>
    </row>
    <row r="33" spans="2:15" x14ac:dyDescent="0.25">
      <c r="B33" s="20" t="s">
        <v>41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2">
        <f t="shared" si="3"/>
        <v>0</v>
      </c>
    </row>
    <row r="34" spans="2:15" x14ac:dyDescent="0.25">
      <c r="B34" s="20" t="s">
        <v>42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2">
        <f t="shared" si="3"/>
        <v>0</v>
      </c>
    </row>
    <row r="35" spans="2:15" x14ac:dyDescent="0.25">
      <c r="B35" s="20" t="s">
        <v>43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2">
        <f t="shared" si="3"/>
        <v>0</v>
      </c>
    </row>
    <row r="36" spans="2:15" x14ac:dyDescent="0.25">
      <c r="B36" s="23" t="s">
        <v>44</v>
      </c>
      <c r="C36" s="24">
        <f t="shared" ref="C36:O36" si="4">SUM(C21:C35)</f>
        <v>34150</v>
      </c>
      <c r="D36" s="24">
        <f t="shared" si="4"/>
        <v>25900</v>
      </c>
      <c r="E36" s="24">
        <f t="shared" si="4"/>
        <v>36100</v>
      </c>
      <c r="F36" s="24">
        <f t="shared" si="4"/>
        <v>27900</v>
      </c>
      <c r="G36" s="24">
        <f t="shared" si="4"/>
        <v>28700</v>
      </c>
      <c r="H36" s="24">
        <f t="shared" si="4"/>
        <v>28500</v>
      </c>
      <c r="I36" s="24">
        <f t="shared" si="4"/>
        <v>27800</v>
      </c>
      <c r="J36" s="24">
        <f t="shared" si="4"/>
        <v>23600</v>
      </c>
      <c r="K36" s="24">
        <f t="shared" si="4"/>
        <v>28500</v>
      </c>
      <c r="L36" s="24">
        <f t="shared" si="4"/>
        <v>27900</v>
      </c>
      <c r="M36" s="24">
        <f t="shared" si="4"/>
        <v>28000</v>
      </c>
      <c r="N36" s="24">
        <f t="shared" si="4"/>
        <v>27450</v>
      </c>
      <c r="O36" s="24">
        <f t="shared" si="4"/>
        <v>344500</v>
      </c>
    </row>
    <row r="38" spans="2:15" x14ac:dyDescent="0.25">
      <c r="B38" s="10" t="s">
        <v>45</v>
      </c>
      <c r="C38" s="25">
        <f t="shared" ref="C38:O38" si="5">C18-C36</f>
        <v>-5150</v>
      </c>
      <c r="D38" s="25">
        <f t="shared" si="5"/>
        <v>-4900</v>
      </c>
      <c r="E38" s="25">
        <f t="shared" si="5"/>
        <v>-6100</v>
      </c>
      <c r="F38" s="25">
        <f t="shared" si="5"/>
        <v>9100</v>
      </c>
      <c r="G38" s="25">
        <f t="shared" si="5"/>
        <v>10300</v>
      </c>
      <c r="H38" s="25">
        <f t="shared" si="5"/>
        <v>10500</v>
      </c>
      <c r="I38" s="25">
        <f t="shared" si="5"/>
        <v>6200</v>
      </c>
      <c r="J38" s="25">
        <f t="shared" si="5"/>
        <v>-3600</v>
      </c>
      <c r="K38" s="25">
        <f t="shared" si="5"/>
        <v>-1500</v>
      </c>
      <c r="L38" s="25">
        <f t="shared" si="5"/>
        <v>8100</v>
      </c>
      <c r="M38" s="25">
        <f t="shared" si="5"/>
        <v>5000</v>
      </c>
      <c r="N38" s="25">
        <f t="shared" si="5"/>
        <v>2550</v>
      </c>
      <c r="O38" s="25">
        <f t="shared" si="5"/>
        <v>30500</v>
      </c>
    </row>
    <row r="39" spans="2:15" ht="19.5" customHeight="1" x14ac:dyDescent="0.25">
      <c r="B39" s="26" t="s">
        <v>46</v>
      </c>
      <c r="C39" s="27">
        <f t="shared" ref="C39:N39" si="6">C10+C38</f>
        <v>9850</v>
      </c>
      <c r="D39" s="27">
        <f t="shared" si="6"/>
        <v>4950</v>
      </c>
      <c r="E39" s="27">
        <f t="shared" si="6"/>
        <v>-1150</v>
      </c>
      <c r="F39" s="27">
        <f t="shared" si="6"/>
        <v>7950</v>
      </c>
      <c r="G39" s="27">
        <f t="shared" si="6"/>
        <v>18250</v>
      </c>
      <c r="H39" s="27">
        <f t="shared" si="6"/>
        <v>28750</v>
      </c>
      <c r="I39" s="27">
        <f t="shared" si="6"/>
        <v>34950</v>
      </c>
      <c r="J39" s="27">
        <f t="shared" si="6"/>
        <v>31350</v>
      </c>
      <c r="K39" s="27">
        <f t="shared" si="6"/>
        <v>29850</v>
      </c>
      <c r="L39" s="27">
        <f t="shared" si="6"/>
        <v>37950</v>
      </c>
      <c r="M39" s="27">
        <f t="shared" si="6"/>
        <v>42950</v>
      </c>
      <c r="N39" s="27">
        <f t="shared" si="6"/>
        <v>45500</v>
      </c>
      <c r="O39" s="27">
        <f>N39</f>
        <v>45500</v>
      </c>
    </row>
    <row r="40" spans="2:15" x14ac:dyDescent="0.25">
      <c r="B40" s="28" t="s">
        <v>47</v>
      </c>
      <c r="C40" s="29" t="str">
        <f t="shared" ref="C40:N40" si="7">IF(C39&lt;0,"Découvert",IF(C39&lt;$C$7,"Sous le seuil","OK"))</f>
        <v>OK</v>
      </c>
      <c r="D40" s="29" t="str">
        <f t="shared" si="7"/>
        <v>Sous le seuil</v>
      </c>
      <c r="E40" s="29" t="str">
        <f t="shared" si="7"/>
        <v>Découvert</v>
      </c>
      <c r="F40" s="29" t="str">
        <f t="shared" si="7"/>
        <v>OK</v>
      </c>
      <c r="G40" s="29" t="str">
        <f t="shared" si="7"/>
        <v>OK</v>
      </c>
      <c r="H40" s="29" t="str">
        <f t="shared" si="7"/>
        <v>OK</v>
      </c>
      <c r="I40" s="29" t="str">
        <f t="shared" si="7"/>
        <v>OK</v>
      </c>
      <c r="J40" s="29" t="str">
        <f t="shared" si="7"/>
        <v>OK</v>
      </c>
      <c r="K40" s="29" t="str">
        <f t="shared" si="7"/>
        <v>OK</v>
      </c>
      <c r="L40" s="29" t="str">
        <f t="shared" si="7"/>
        <v>OK</v>
      </c>
      <c r="M40" s="29" t="str">
        <f t="shared" si="7"/>
        <v>OK</v>
      </c>
      <c r="N40" s="29" t="str">
        <f t="shared" si="7"/>
        <v>OK</v>
      </c>
    </row>
    <row r="58" spans="2:6" x14ac:dyDescent="0.25">
      <c r="B58" s="33"/>
      <c r="C58" s="33"/>
      <c r="D58" s="33"/>
      <c r="E58" s="33"/>
      <c r="F58" s="33"/>
    </row>
    <row r="59" spans="2:6" ht="15" customHeight="1" x14ac:dyDescent="0.25">
      <c r="B59" s="32" t="s">
        <v>48</v>
      </c>
      <c r="C59" s="33"/>
      <c r="D59" s="33"/>
      <c r="E59" s="33"/>
      <c r="F59" s="33"/>
    </row>
    <row r="60" spans="2:6" ht="21" customHeight="1" x14ac:dyDescent="0.25">
      <c r="B60" s="34" t="s">
        <v>53</v>
      </c>
      <c r="C60" s="33"/>
      <c r="D60" s="33"/>
      <c r="E60" s="33"/>
      <c r="F60" s="33"/>
    </row>
    <row r="61" spans="2:6" x14ac:dyDescent="0.25">
      <c r="B61" s="33"/>
      <c r="C61" s="33"/>
      <c r="D61" s="33"/>
      <c r="E61" s="33"/>
      <c r="F61" s="33"/>
    </row>
  </sheetData>
  <mergeCells count="4">
    <mergeCell ref="C4:E4"/>
    <mergeCell ref="C5:E5"/>
    <mergeCell ref="C6:E6"/>
    <mergeCell ref="C7:E7"/>
  </mergeCells>
  <conditionalFormatting sqref="C40:N40">
    <cfRule type="cellIs" dxfId="3" priority="2" operator="equal">
      <formula>"Découvert"</formula>
    </cfRule>
    <cfRule type="cellIs" dxfId="2" priority="3" operator="equal">
      <formula>"Sous le seuil"</formula>
    </cfRule>
    <cfRule type="cellIs" dxfId="1" priority="4" operator="equal">
      <formula>"OK"</formula>
    </cfRule>
  </conditionalFormatting>
  <conditionalFormatting sqref="C39:O39">
    <cfRule type="cellIs" dxfId="0" priority="5" operator="lessThan">
      <formula>0</formula>
    </cfRule>
  </conditionalFormatting>
  <dataValidations count="1">
    <dataValidation type="decimal" operator="greaterThanOrEqual" allowBlank="1" errorTitle="Montant" error="Saisissez un montant positif (les décaissements se saisissent sans signe moins)." sqref="C12:N35" xr:uid="{00000000-0002-0000-0200-000000000000}">
      <formula1>0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Mode d'emploi</vt:lpstr>
      <vt:lpstr>Plan de trésorerie</vt:lpstr>
      <vt:lpstr>Exemple</vt:lpstr>
      <vt:lpstr>Exemple!Impression_des_titres</vt:lpstr>
      <vt:lpstr>'Plan de trésorerie'!Impression_des_titres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HG GESTION</cp:lastModifiedBy>
  <cp:revision>1</cp:revision>
  <dcterms:created xsi:type="dcterms:W3CDTF">2026-11-04T10:33:02Z</dcterms:created>
  <dcterms:modified xsi:type="dcterms:W3CDTF">2026-11-04T10:39:19Z</dcterms:modified>
  <dc:language>en-US</dc:language>
</cp:coreProperties>
</file>